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wsc\Documents\Newfoundland Cost of Capital Nov 15\RFIs to Consumer Advocate Feb 16\"/>
    </mc:Choice>
  </mc:AlternateContent>
  <bookViews>
    <workbookView xWindow="0" yWindow="0" windowWidth="28800" windowHeight="12750"/>
  </bookViews>
  <sheets>
    <sheet name="NSPI Enbridge and Gaz Metro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01" i="1" l="1"/>
  <c r="I32" i="1"/>
  <c r="I65" i="1"/>
  <c r="J100" i="1" l="1"/>
  <c r="I100" i="1"/>
  <c r="H100" i="1"/>
  <c r="G100" i="1"/>
  <c r="F100" i="1"/>
  <c r="E100" i="1"/>
  <c r="D100" i="1"/>
  <c r="J99" i="1"/>
  <c r="I99" i="1"/>
  <c r="H99" i="1"/>
  <c r="G99" i="1"/>
  <c r="F99" i="1"/>
  <c r="E99" i="1"/>
  <c r="D99" i="1"/>
  <c r="J98" i="1"/>
  <c r="I98" i="1"/>
  <c r="H98" i="1"/>
  <c r="G98" i="1"/>
  <c r="F98" i="1"/>
  <c r="E98" i="1"/>
  <c r="D98" i="1"/>
  <c r="J94" i="1" l="1"/>
  <c r="I94" i="1"/>
  <c r="H97" i="1"/>
  <c r="G97" i="1"/>
  <c r="F97" i="1"/>
  <c r="E97" i="1"/>
  <c r="H96" i="1"/>
  <c r="G96" i="1"/>
  <c r="F96" i="1"/>
  <c r="E96" i="1"/>
  <c r="D97" i="1"/>
  <c r="D96" i="1"/>
  <c r="J93" i="1"/>
  <c r="I93" i="1"/>
  <c r="J92" i="1"/>
  <c r="I92" i="1"/>
  <c r="J91" i="1"/>
  <c r="I91" i="1"/>
  <c r="J90" i="1"/>
  <c r="I90" i="1"/>
  <c r="J89" i="1"/>
  <c r="I89" i="1"/>
  <c r="J88" i="1"/>
  <c r="I88" i="1"/>
  <c r="I96" i="1" s="1"/>
  <c r="J58" i="1"/>
  <c r="I58" i="1"/>
  <c r="J57" i="1"/>
  <c r="I57" i="1"/>
  <c r="J56" i="1"/>
  <c r="I56" i="1"/>
  <c r="J55" i="1"/>
  <c r="I55" i="1"/>
  <c r="J54" i="1"/>
  <c r="I54" i="1"/>
  <c r="J53" i="1"/>
  <c r="I53" i="1"/>
  <c r="J52" i="1"/>
  <c r="I52" i="1"/>
  <c r="J51" i="1"/>
  <c r="I51" i="1"/>
  <c r="J50" i="1"/>
  <c r="I50" i="1"/>
  <c r="J49" i="1"/>
  <c r="I49" i="1"/>
  <c r="J48" i="1"/>
  <c r="I48" i="1"/>
  <c r="J47" i="1"/>
  <c r="I47" i="1"/>
  <c r="J46" i="1"/>
  <c r="I46" i="1"/>
  <c r="J45" i="1"/>
  <c r="I45" i="1"/>
  <c r="J44" i="1"/>
  <c r="I44" i="1"/>
  <c r="J43" i="1"/>
  <c r="I43" i="1"/>
  <c r="J25" i="1"/>
  <c r="I25" i="1"/>
  <c r="J24" i="1"/>
  <c r="I24" i="1"/>
  <c r="J23" i="1"/>
  <c r="I23" i="1"/>
  <c r="J22" i="1"/>
  <c r="I22" i="1"/>
  <c r="J21" i="1"/>
  <c r="I21" i="1"/>
  <c r="J20" i="1"/>
  <c r="I20" i="1"/>
  <c r="J19" i="1"/>
  <c r="I19" i="1"/>
  <c r="J18" i="1"/>
  <c r="I18" i="1"/>
  <c r="J17" i="1"/>
  <c r="I17" i="1"/>
  <c r="J16" i="1"/>
  <c r="I16" i="1"/>
  <c r="J15" i="1"/>
  <c r="I15" i="1"/>
  <c r="J14" i="1"/>
  <c r="I14" i="1"/>
  <c r="J13" i="1"/>
  <c r="I13" i="1"/>
  <c r="J12" i="1"/>
  <c r="I12" i="1"/>
  <c r="J11" i="1"/>
  <c r="I11" i="1"/>
  <c r="J10" i="1"/>
  <c r="I10" i="1"/>
  <c r="J9" i="1"/>
  <c r="I9" i="1"/>
  <c r="J97" i="1" l="1"/>
  <c r="I97" i="1"/>
  <c r="J96" i="1"/>
  <c r="Q91" i="1"/>
  <c r="Q90" i="1"/>
  <c r="Q89" i="1"/>
  <c r="Q96" i="1"/>
  <c r="M92" i="1"/>
  <c r="N92" i="1"/>
  <c r="Q94" i="1"/>
  <c r="Q93" i="1"/>
  <c r="Q92" i="1"/>
  <c r="N94" i="1"/>
  <c r="M94" i="1"/>
  <c r="N93" i="1"/>
  <c r="N96" i="1" s="1"/>
  <c r="M93" i="1"/>
  <c r="N58" i="1"/>
  <c r="M58" i="1"/>
  <c r="N44" i="1"/>
  <c r="M44" i="1"/>
  <c r="N57" i="1"/>
  <c r="O57" i="1" s="1"/>
  <c r="M57" i="1"/>
  <c r="N56" i="1"/>
  <c r="M56" i="1"/>
  <c r="O56" i="1" s="1"/>
  <c r="N55" i="1"/>
  <c r="M55" i="1"/>
  <c r="N54" i="1"/>
  <c r="M54" i="1"/>
  <c r="N53" i="1"/>
  <c r="O53" i="1" s="1"/>
  <c r="M53" i="1"/>
  <c r="N52" i="1"/>
  <c r="M52" i="1"/>
  <c r="N51" i="1"/>
  <c r="O51" i="1" s="1"/>
  <c r="M51" i="1"/>
  <c r="N50" i="1"/>
  <c r="M50" i="1"/>
  <c r="N49" i="1"/>
  <c r="M49" i="1"/>
  <c r="N48" i="1"/>
  <c r="M48" i="1"/>
  <c r="N47" i="1"/>
  <c r="O47" i="1" s="1"/>
  <c r="M47" i="1"/>
  <c r="N46" i="1"/>
  <c r="M46" i="1"/>
  <c r="O45" i="1"/>
  <c r="N45" i="1"/>
  <c r="M45" i="1"/>
  <c r="Q25" i="1"/>
  <c r="N25" i="1"/>
  <c r="M25" i="1"/>
  <c r="Q24" i="1"/>
  <c r="N24" i="1"/>
  <c r="M24" i="1"/>
  <c r="Q58" i="1"/>
  <c r="Q57" i="1"/>
  <c r="Q45" i="1"/>
  <c r="Q44" i="1"/>
  <c r="Q43" i="1"/>
  <c r="Q42" i="1"/>
  <c r="Q41" i="1"/>
  <c r="M61" i="1" l="1"/>
  <c r="O50" i="1"/>
  <c r="O54" i="1"/>
  <c r="O94" i="1"/>
  <c r="N97" i="1"/>
  <c r="O25" i="1"/>
  <c r="O58" i="1"/>
  <c r="O52" i="1"/>
  <c r="O44" i="1"/>
  <c r="O92" i="1"/>
  <c r="N60" i="1"/>
  <c r="M97" i="1"/>
  <c r="Q97" i="1"/>
  <c r="O49" i="1"/>
  <c r="O55" i="1"/>
  <c r="M60" i="1"/>
  <c r="O93" i="1"/>
  <c r="O48" i="1"/>
  <c r="N61" i="1"/>
  <c r="M96" i="1"/>
  <c r="O46" i="1"/>
  <c r="O24" i="1"/>
  <c r="G42" i="1"/>
  <c r="G41" i="1"/>
  <c r="G40" i="1"/>
  <c r="H64" i="1"/>
  <c r="F64" i="1"/>
  <c r="E64" i="1"/>
  <c r="D64" i="1"/>
  <c r="H63" i="1"/>
  <c r="F63" i="1"/>
  <c r="E63" i="1"/>
  <c r="D63" i="1"/>
  <c r="H62" i="1"/>
  <c r="F62" i="1"/>
  <c r="E62" i="1"/>
  <c r="D62" i="1"/>
  <c r="H61" i="1"/>
  <c r="F61" i="1"/>
  <c r="E61" i="1"/>
  <c r="D61" i="1"/>
  <c r="H60" i="1"/>
  <c r="F60" i="1"/>
  <c r="E60" i="1"/>
  <c r="D60" i="1"/>
  <c r="Q56" i="1"/>
  <c r="Q55" i="1"/>
  <c r="Q54" i="1"/>
  <c r="Q53" i="1"/>
  <c r="Q52" i="1"/>
  <c r="Q51" i="1"/>
  <c r="Q50" i="1"/>
  <c r="Q49" i="1"/>
  <c r="Q48" i="1"/>
  <c r="Q47" i="1"/>
  <c r="Q46" i="1"/>
  <c r="Q61" i="1" s="1"/>
  <c r="Q23" i="1"/>
  <c r="N23" i="1"/>
  <c r="M23" i="1"/>
  <c r="Q22" i="1"/>
  <c r="N22" i="1"/>
  <c r="M22" i="1"/>
  <c r="Q21" i="1"/>
  <c r="N21" i="1"/>
  <c r="M21" i="1"/>
  <c r="Q20" i="1"/>
  <c r="N20" i="1"/>
  <c r="M20" i="1"/>
  <c r="Q19" i="1"/>
  <c r="N19" i="1"/>
  <c r="M19" i="1"/>
  <c r="Q18" i="1"/>
  <c r="N18" i="1"/>
  <c r="M18" i="1"/>
  <c r="Q17" i="1"/>
  <c r="N17" i="1"/>
  <c r="M17" i="1"/>
  <c r="Q16" i="1"/>
  <c r="N16" i="1"/>
  <c r="M16" i="1"/>
  <c r="Q15" i="1"/>
  <c r="N15" i="1"/>
  <c r="M15" i="1"/>
  <c r="Q14" i="1"/>
  <c r="N14" i="1"/>
  <c r="M14" i="1"/>
  <c r="Q13" i="1"/>
  <c r="N13" i="1"/>
  <c r="M13" i="1"/>
  <c r="Q12" i="1"/>
  <c r="Q11" i="1"/>
  <c r="Q10" i="1"/>
  <c r="O97" i="1" l="1"/>
  <c r="O96" i="1"/>
  <c r="O60" i="1"/>
  <c r="O61" i="1"/>
  <c r="J42" i="1"/>
  <c r="I42" i="1"/>
  <c r="Q60" i="1"/>
  <c r="J41" i="1"/>
  <c r="I41" i="1"/>
  <c r="I40" i="1"/>
  <c r="J40" i="1"/>
  <c r="Q28" i="1"/>
  <c r="Q29" i="1"/>
  <c r="M28" i="1"/>
  <c r="M29" i="1"/>
  <c r="N28" i="1"/>
  <c r="N29" i="1"/>
  <c r="O23" i="1"/>
  <c r="G64" i="1"/>
  <c r="O18" i="1"/>
  <c r="G60" i="1"/>
  <c r="G63" i="1"/>
  <c r="G62" i="1"/>
  <c r="O21" i="1"/>
  <c r="O14" i="1"/>
  <c r="O13" i="1"/>
  <c r="O20" i="1"/>
  <c r="G61" i="1"/>
  <c r="O19" i="1"/>
  <c r="O16" i="1"/>
  <c r="O17" i="1"/>
  <c r="O22" i="1"/>
  <c r="O15" i="1"/>
  <c r="J63" i="1" l="1"/>
  <c r="J64" i="1"/>
  <c r="J60" i="1"/>
  <c r="J61" i="1"/>
  <c r="J62" i="1"/>
  <c r="I64" i="1"/>
  <c r="I63" i="1"/>
  <c r="I60" i="1"/>
  <c r="I61" i="1"/>
  <c r="I62" i="1"/>
  <c r="O28" i="1"/>
  <c r="O29" i="1"/>
  <c r="J31" i="1" l="1"/>
  <c r="I31" i="1"/>
  <c r="H31" i="1"/>
  <c r="G31" i="1"/>
  <c r="F31" i="1"/>
  <c r="E31" i="1"/>
  <c r="D31" i="1"/>
  <c r="J30" i="1"/>
  <c r="I30" i="1"/>
  <c r="H30" i="1"/>
  <c r="G30" i="1"/>
  <c r="F30" i="1"/>
  <c r="E30" i="1"/>
  <c r="D30" i="1"/>
  <c r="J29" i="1"/>
  <c r="I29" i="1"/>
  <c r="H29" i="1"/>
  <c r="G29" i="1"/>
  <c r="F29" i="1"/>
  <c r="E29" i="1"/>
  <c r="D29" i="1"/>
  <c r="J28" i="1"/>
  <c r="I28" i="1"/>
  <c r="H28" i="1"/>
  <c r="G28" i="1"/>
  <c r="F28" i="1"/>
  <c r="E28" i="1"/>
  <c r="D28" i="1"/>
  <c r="J27" i="1"/>
  <c r="I27" i="1"/>
  <c r="H27" i="1"/>
  <c r="G27" i="1"/>
  <c r="F27" i="1"/>
  <c r="E27" i="1"/>
  <c r="D27" i="1"/>
</calcChain>
</file>

<file path=xl/sharedStrings.xml><?xml version="1.0" encoding="utf-8"?>
<sst xmlns="http://schemas.openxmlformats.org/spreadsheetml/2006/main" count="152" uniqueCount="24">
  <si>
    <t>fyear</t>
  </si>
  <si>
    <t>ebit</t>
  </si>
  <si>
    <t>ebitda</t>
  </si>
  <si>
    <t>ni</t>
  </si>
  <si>
    <t>revt</t>
  </si>
  <si>
    <t>naicsh</t>
  </si>
  <si>
    <t>Average</t>
  </si>
  <si>
    <t xml:space="preserve">Median </t>
  </si>
  <si>
    <t>StdDev</t>
  </si>
  <si>
    <t>Max</t>
  </si>
  <si>
    <t>Min</t>
  </si>
  <si>
    <t>CANADIAN ELECTRIC DISTRIBUTORS</t>
  </si>
  <si>
    <t>Name</t>
  </si>
  <si>
    <t>NSPI</t>
  </si>
  <si>
    <t>5-year average EBIT</t>
  </si>
  <si>
    <t>5-year SD</t>
  </si>
  <si>
    <t>5-year CV of EBIT</t>
  </si>
  <si>
    <t xml:space="preserve">EBIT Growth </t>
  </si>
  <si>
    <t>Enbridge</t>
  </si>
  <si>
    <t>Gaz Metro</t>
  </si>
  <si>
    <t>EBIT/Sales</t>
  </si>
  <si>
    <t>EBITDA/Sales</t>
  </si>
  <si>
    <t>APPENDIX H - Figure 7 and Table 8 Data for Canadian Comparables</t>
  </si>
  <si>
    <t>CV(EBIT/Sales)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</si>
</sst>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0" fillId="0" borderId="0" xfId="0" applyFont="1"/>
    <xf numFmtId="2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104"/>
  <sheetViews>
    <sheetView tabSelected="1" workbookViewId="0">
      <selection activeCell="A5" sqref="A5"/>
    </sheetView>
  </sheetViews>
  <sheetFormatPr defaultRowHeight="14.5" x14ac:dyDescent="0.35"/>
  <cols>
    <col min="2" max="2" width="10" bestFit="1" customWidth="1"/>
    <col min="9" max="9" width="9.453125" bestFit="1" customWidth="1"/>
    <col min="10" max="10" width="11.90625" bestFit="1" customWidth="1"/>
    <col min="13" max="13" width="17.36328125" bestFit="1" customWidth="1"/>
    <col min="14" max="14" width="11.81640625" bestFit="1" customWidth="1"/>
    <col min="15" max="15" width="15.1796875" bestFit="1" customWidth="1"/>
    <col min="17" max="17" width="12.453125" bestFit="1" customWidth="1"/>
    <col min="18" max="18" width="13.453125" bestFit="1" customWidth="1"/>
    <col min="19" max="19" width="17.26953125" bestFit="1" customWidth="1"/>
    <col min="20" max="20" width="12.453125" bestFit="1" customWidth="1"/>
    <col min="24" max="25" width="36.1796875" bestFit="1" customWidth="1"/>
    <col min="26" max="26" width="27" bestFit="1" customWidth="1"/>
    <col min="27" max="27" width="15.08984375" customWidth="1"/>
    <col min="28" max="28" width="26.54296875" bestFit="1" customWidth="1"/>
    <col min="29" max="29" width="17.1796875" customWidth="1"/>
    <col min="30" max="30" width="67" bestFit="1" customWidth="1"/>
    <col min="31" max="31" width="21.453125" bestFit="1" customWidth="1"/>
    <col min="32" max="32" width="26.08984375" bestFit="1" customWidth="1"/>
    <col min="33" max="33" width="27.26953125" customWidth="1"/>
    <col min="34" max="34" width="27.26953125" bestFit="1" customWidth="1"/>
    <col min="35" max="35" width="40.36328125" bestFit="1" customWidth="1"/>
    <col min="36" max="36" width="23.6328125" bestFit="1" customWidth="1"/>
    <col min="37" max="37" width="32.1796875" customWidth="1"/>
    <col min="38" max="38" width="26.453125" bestFit="1" customWidth="1"/>
    <col min="40" max="40" width="18.1796875" bestFit="1" customWidth="1"/>
  </cols>
  <sheetData>
    <row r="1" spans="1:40" x14ac:dyDescent="0.35">
      <c r="E1" s="1" t="s">
        <v>22</v>
      </c>
    </row>
    <row r="3" spans="1:40" x14ac:dyDescent="0.35">
      <c r="E3" s="1" t="s">
        <v>11</v>
      </c>
      <c r="X3" s="1"/>
    </row>
    <row r="4" spans="1:40" x14ac:dyDescent="0.35">
      <c r="C4" t="s">
        <v>13</v>
      </c>
      <c r="N4" s="1" t="s">
        <v>13</v>
      </c>
    </row>
    <row r="5" spans="1:40" x14ac:dyDescent="0.35">
      <c r="A5" t="s">
        <v>0</v>
      </c>
      <c r="B5" t="s">
        <v>12</v>
      </c>
      <c r="D5" t="s">
        <v>1</v>
      </c>
      <c r="E5" t="s">
        <v>2</v>
      </c>
      <c r="F5" t="s">
        <v>3</v>
      </c>
      <c r="G5" t="s">
        <v>4</v>
      </c>
      <c r="H5" t="s">
        <v>5</v>
      </c>
      <c r="I5" t="s">
        <v>20</v>
      </c>
      <c r="J5" t="s">
        <v>21</v>
      </c>
      <c r="M5" s="1" t="s">
        <v>14</v>
      </c>
      <c r="N5" s="1" t="s">
        <v>15</v>
      </c>
      <c r="O5" s="1" t="s">
        <v>16</v>
      </c>
      <c r="Q5" s="1" t="s">
        <v>17</v>
      </c>
      <c r="R5" s="1"/>
      <c r="W5" s="1"/>
      <c r="X5" s="2"/>
      <c r="Y5" s="2"/>
      <c r="Z5" s="2"/>
      <c r="AA5" s="2"/>
      <c r="AB5" s="2"/>
      <c r="AC5" s="2"/>
      <c r="AD5" s="2"/>
      <c r="AE5" s="2"/>
      <c r="AF5" s="1"/>
      <c r="AH5" s="1"/>
      <c r="AI5" s="1"/>
      <c r="AK5" s="1"/>
      <c r="AL5" s="1"/>
      <c r="AM5" s="1"/>
      <c r="AN5" s="1"/>
    </row>
    <row r="6" spans="1:40" x14ac:dyDescent="0.35">
      <c r="A6">
        <v>1995</v>
      </c>
      <c r="B6" t="s">
        <v>13</v>
      </c>
    </row>
    <row r="7" spans="1:40" x14ac:dyDescent="0.35">
      <c r="A7">
        <v>1996</v>
      </c>
      <c r="B7" t="s">
        <v>13</v>
      </c>
    </row>
    <row r="8" spans="1:40" x14ac:dyDescent="0.35">
      <c r="A8">
        <v>1997</v>
      </c>
      <c r="B8" t="s">
        <v>13</v>
      </c>
    </row>
    <row r="9" spans="1:40" x14ac:dyDescent="0.35">
      <c r="A9">
        <v>1998</v>
      </c>
      <c r="B9" t="s">
        <v>13</v>
      </c>
      <c r="D9">
        <v>254.19999999999993</v>
      </c>
      <c r="E9">
        <v>351.69999999999993</v>
      </c>
      <c r="F9">
        <v>115.09999999999992</v>
      </c>
      <c r="G9">
        <v>750.8</v>
      </c>
      <c r="H9">
        <v>115.09999999999992</v>
      </c>
      <c r="I9">
        <f>D9/$G9</f>
        <v>0.33857218966435793</v>
      </c>
      <c r="J9">
        <f>E9/$G9</f>
        <v>0.46843367075119868</v>
      </c>
    </row>
    <row r="10" spans="1:40" x14ac:dyDescent="0.35">
      <c r="A10">
        <v>1999</v>
      </c>
      <c r="B10" t="s">
        <v>13</v>
      </c>
      <c r="D10">
        <v>257.3</v>
      </c>
      <c r="E10">
        <v>374.6</v>
      </c>
      <c r="F10">
        <v>119.00000000000001</v>
      </c>
      <c r="G10">
        <v>790.2</v>
      </c>
      <c r="H10">
        <v>119.00000000000001</v>
      </c>
      <c r="I10">
        <f t="shared" ref="I10:I25" si="0">D10/$G10</f>
        <v>0.32561376866616049</v>
      </c>
      <c r="J10">
        <f t="shared" ref="J10:J25" si="1">E10/$G10</f>
        <v>0.47405720070868135</v>
      </c>
      <c r="Q10">
        <f t="shared" ref="Q10:Q25" si="2">(D10-D9)/D9</f>
        <v>1.2195121951219828E-2</v>
      </c>
    </row>
    <row r="11" spans="1:40" x14ac:dyDescent="0.35">
      <c r="A11">
        <v>2000</v>
      </c>
      <c r="B11" t="s">
        <v>13</v>
      </c>
      <c r="D11">
        <v>259.29999999999995</v>
      </c>
      <c r="E11">
        <v>375.4</v>
      </c>
      <c r="F11">
        <v>122.69999999999995</v>
      </c>
      <c r="G11">
        <v>813.3</v>
      </c>
      <c r="H11">
        <v>122.69999999999995</v>
      </c>
      <c r="I11">
        <f t="shared" si="0"/>
        <v>0.31882454198942578</v>
      </c>
      <c r="J11">
        <f t="shared" si="1"/>
        <v>0.46157629411041434</v>
      </c>
      <c r="Q11">
        <f t="shared" si="2"/>
        <v>7.7730275942477379E-3</v>
      </c>
    </row>
    <row r="12" spans="1:40" x14ac:dyDescent="0.35">
      <c r="A12">
        <v>2001</v>
      </c>
      <c r="B12" t="s">
        <v>13</v>
      </c>
      <c r="D12">
        <v>243.3</v>
      </c>
      <c r="E12">
        <v>345.9</v>
      </c>
      <c r="F12">
        <v>117.1</v>
      </c>
      <c r="G12">
        <v>832.7</v>
      </c>
      <c r="H12">
        <v>105.1</v>
      </c>
      <c r="I12">
        <f t="shared" si="0"/>
        <v>0.2921820583643569</v>
      </c>
      <c r="J12">
        <f t="shared" si="1"/>
        <v>0.41539570073255672</v>
      </c>
      <c r="Q12">
        <f t="shared" si="2"/>
        <v>-6.1704589278827403E-2</v>
      </c>
    </row>
    <row r="13" spans="1:40" x14ac:dyDescent="0.35">
      <c r="A13">
        <v>2002</v>
      </c>
      <c r="B13" t="s">
        <v>13</v>
      </c>
      <c r="D13">
        <v>221.59999999999997</v>
      </c>
      <c r="E13">
        <v>326.5</v>
      </c>
      <c r="F13">
        <v>96.299999999999969</v>
      </c>
      <c r="G13">
        <v>869.1</v>
      </c>
      <c r="H13">
        <v>86.099999999999966</v>
      </c>
      <c r="I13">
        <f t="shared" si="0"/>
        <v>0.25497641238062357</v>
      </c>
      <c r="J13">
        <f t="shared" si="1"/>
        <v>0.37567598665285928</v>
      </c>
      <c r="M13">
        <f t="shared" ref="M13:M25" si="3">AVERAGE(D9:D13)</f>
        <v>247.13999999999996</v>
      </c>
      <c r="N13">
        <f t="shared" ref="N13:N25" si="4">STDEV(D9:D13)</f>
        <v>15.55612419595575</v>
      </c>
      <c r="O13">
        <f t="shared" ref="O13:O23" si="5">N13/M13</f>
        <v>6.2944582811182939E-2</v>
      </c>
      <c r="Q13">
        <f t="shared" si="2"/>
        <v>-8.9190300041101706E-2</v>
      </c>
    </row>
    <row r="14" spans="1:40" x14ac:dyDescent="0.35">
      <c r="A14">
        <v>2003</v>
      </c>
      <c r="B14" t="s">
        <v>13</v>
      </c>
      <c r="D14">
        <v>287.3</v>
      </c>
      <c r="E14">
        <v>395.20000000000005</v>
      </c>
      <c r="F14">
        <v>125.2</v>
      </c>
      <c r="G14">
        <v>895.6</v>
      </c>
      <c r="H14">
        <v>112.10000000000001</v>
      </c>
      <c r="I14">
        <f t="shared" si="0"/>
        <v>0.3207905314872711</v>
      </c>
      <c r="J14">
        <f t="shared" si="1"/>
        <v>0.44126842340330508</v>
      </c>
      <c r="M14">
        <f t="shared" si="3"/>
        <v>253.75999999999993</v>
      </c>
      <c r="N14">
        <f t="shared" si="4"/>
        <v>24.040757059626898</v>
      </c>
      <c r="O14">
        <f t="shared" si="5"/>
        <v>9.4738166218580167E-2</v>
      </c>
      <c r="Q14">
        <f t="shared" si="2"/>
        <v>0.2964801444043324</v>
      </c>
    </row>
    <row r="15" spans="1:40" x14ac:dyDescent="0.35">
      <c r="A15">
        <v>2004</v>
      </c>
      <c r="B15" t="s">
        <v>13</v>
      </c>
      <c r="D15">
        <v>279.89999999999992</v>
      </c>
      <c r="E15">
        <v>402.09999999999991</v>
      </c>
      <c r="F15">
        <v>120.59999999999992</v>
      </c>
      <c r="G15">
        <v>926.9</v>
      </c>
      <c r="H15">
        <v>107.29999999999993</v>
      </c>
      <c r="I15">
        <f t="shared" si="0"/>
        <v>0.30197432301219107</v>
      </c>
      <c r="J15">
        <f t="shared" si="1"/>
        <v>0.43381163016506624</v>
      </c>
      <c r="M15">
        <f t="shared" si="3"/>
        <v>258.27999999999997</v>
      </c>
      <c r="N15">
        <f t="shared" si="4"/>
        <v>26.834902645621796</v>
      </c>
      <c r="O15">
        <f t="shared" si="5"/>
        <v>0.10389849251053818</v>
      </c>
      <c r="Q15">
        <f t="shared" si="2"/>
        <v>-2.5757048381483086E-2</v>
      </c>
    </row>
    <row r="16" spans="1:40" x14ac:dyDescent="0.35">
      <c r="A16">
        <v>2005</v>
      </c>
      <c r="B16" t="s">
        <v>13</v>
      </c>
      <c r="D16">
        <v>247.90000000000009</v>
      </c>
      <c r="E16">
        <v>373.60000000000008</v>
      </c>
      <c r="F16">
        <v>105.30000000000008</v>
      </c>
      <c r="G16">
        <v>955</v>
      </c>
      <c r="H16">
        <v>91.200000000000088</v>
      </c>
      <c r="I16">
        <f t="shared" si="0"/>
        <v>0.25958115183246083</v>
      </c>
      <c r="J16">
        <f t="shared" si="1"/>
        <v>0.39120418848167549</v>
      </c>
      <c r="M16">
        <f t="shared" si="3"/>
        <v>256</v>
      </c>
      <c r="N16">
        <f t="shared" si="4"/>
        <v>27.208270801357433</v>
      </c>
      <c r="O16">
        <f t="shared" si="5"/>
        <v>0.10628230781780247</v>
      </c>
      <c r="Q16">
        <f t="shared" si="2"/>
        <v>-0.11432654519471182</v>
      </c>
    </row>
    <row r="17" spans="1:17" x14ac:dyDescent="0.35">
      <c r="A17">
        <v>2006</v>
      </c>
      <c r="B17" t="s">
        <v>13</v>
      </c>
      <c r="D17">
        <v>314.39999999999986</v>
      </c>
      <c r="E17">
        <v>450.79999999999984</v>
      </c>
      <c r="F17">
        <v>104.29999999999987</v>
      </c>
      <c r="G17">
        <v>967.9</v>
      </c>
      <c r="H17">
        <v>90.199999999999875</v>
      </c>
      <c r="I17">
        <f t="shared" si="0"/>
        <v>0.32482694493232761</v>
      </c>
      <c r="J17">
        <f t="shared" si="1"/>
        <v>0.46575059406963515</v>
      </c>
      <c r="M17">
        <f t="shared" si="3"/>
        <v>270.21999999999997</v>
      </c>
      <c r="N17">
        <f t="shared" si="4"/>
        <v>36.053390963957604</v>
      </c>
      <c r="O17">
        <f t="shared" si="5"/>
        <v>0.13342236312618461</v>
      </c>
      <c r="Q17">
        <f t="shared" si="2"/>
        <v>0.26825332795481949</v>
      </c>
    </row>
    <row r="18" spans="1:17" x14ac:dyDescent="0.35">
      <c r="A18">
        <v>2007</v>
      </c>
      <c r="B18" t="s">
        <v>13</v>
      </c>
      <c r="D18">
        <v>285.30000000000007</v>
      </c>
      <c r="E18">
        <v>433.6</v>
      </c>
      <c r="F18">
        <v>100.20000000000007</v>
      </c>
      <c r="G18">
        <v>1102</v>
      </c>
      <c r="H18">
        <v>86.10000000000008</v>
      </c>
      <c r="I18">
        <f t="shared" si="0"/>
        <v>0.25889292196007263</v>
      </c>
      <c r="J18">
        <f t="shared" si="1"/>
        <v>0.39346642468239568</v>
      </c>
      <c r="M18">
        <f t="shared" si="3"/>
        <v>282.96000000000004</v>
      </c>
      <c r="N18">
        <f t="shared" si="4"/>
        <v>23.724207046811838</v>
      </c>
      <c r="O18">
        <f t="shared" si="5"/>
        <v>8.3842970903349717E-2</v>
      </c>
      <c r="Q18">
        <f t="shared" si="2"/>
        <v>-9.2557251908396337E-2</v>
      </c>
    </row>
    <row r="19" spans="1:17" x14ac:dyDescent="0.35">
      <c r="A19">
        <v>2008</v>
      </c>
      <c r="B19" t="s">
        <v>13</v>
      </c>
      <c r="D19">
        <v>259</v>
      </c>
      <c r="E19">
        <v>410.29999999999995</v>
      </c>
      <c r="F19">
        <v>105.6</v>
      </c>
      <c r="G19">
        <v>1111.0999999999999</v>
      </c>
      <c r="H19">
        <v>105.6</v>
      </c>
      <c r="I19">
        <f t="shared" si="0"/>
        <v>0.23310233102331024</v>
      </c>
      <c r="J19">
        <f t="shared" si="1"/>
        <v>0.36927369273692734</v>
      </c>
      <c r="M19">
        <f t="shared" si="3"/>
        <v>277.3</v>
      </c>
      <c r="N19">
        <f t="shared" si="4"/>
        <v>25.721683459680399</v>
      </c>
      <c r="O19">
        <f t="shared" si="5"/>
        <v>9.2757603532926072E-2</v>
      </c>
      <c r="Q19">
        <f t="shared" si="2"/>
        <v>-9.2183666316158652E-2</v>
      </c>
    </row>
    <row r="20" spans="1:17" x14ac:dyDescent="0.35">
      <c r="A20">
        <v>2009</v>
      </c>
      <c r="B20" t="s">
        <v>13</v>
      </c>
      <c r="D20">
        <v>263.40000000000003</v>
      </c>
      <c r="E20">
        <v>434.90000000000003</v>
      </c>
      <c r="F20">
        <v>120.30000000000003</v>
      </c>
      <c r="G20">
        <v>1211.8</v>
      </c>
      <c r="H20">
        <v>110.80000000000003</v>
      </c>
      <c r="I20">
        <f t="shared" si="0"/>
        <v>0.2173626010892887</v>
      </c>
      <c r="J20">
        <f t="shared" si="1"/>
        <v>0.3588876052153821</v>
      </c>
      <c r="M20">
        <f t="shared" si="3"/>
        <v>274</v>
      </c>
      <c r="N20">
        <f t="shared" si="4"/>
        <v>26.355359986158341</v>
      </c>
      <c r="O20">
        <f t="shared" si="5"/>
        <v>9.618744520495745E-2</v>
      </c>
      <c r="Q20">
        <f t="shared" si="2"/>
        <v>1.6988416988417122E-2</v>
      </c>
    </row>
    <row r="21" spans="1:17" x14ac:dyDescent="0.35">
      <c r="A21">
        <v>2010</v>
      </c>
      <c r="B21" t="s">
        <v>13</v>
      </c>
      <c r="D21">
        <v>218.4</v>
      </c>
      <c r="E21">
        <v>406.5</v>
      </c>
      <c r="F21">
        <v>127.10000000000001</v>
      </c>
      <c r="G21">
        <v>1191.4000000000001</v>
      </c>
      <c r="H21">
        <v>119.2</v>
      </c>
      <c r="I21">
        <f t="shared" si="0"/>
        <v>0.18331374853113983</v>
      </c>
      <c r="J21">
        <f t="shared" si="1"/>
        <v>0.34119523249958028</v>
      </c>
      <c r="M21">
        <f t="shared" si="3"/>
        <v>268.10000000000002</v>
      </c>
      <c r="N21">
        <f t="shared" si="4"/>
        <v>35.406637795757874</v>
      </c>
      <c r="O21">
        <f t="shared" si="5"/>
        <v>0.13206504213262912</v>
      </c>
      <c r="Q21">
        <f t="shared" si="2"/>
        <v>-0.17084282460136682</v>
      </c>
    </row>
    <row r="22" spans="1:17" x14ac:dyDescent="0.35">
      <c r="A22">
        <v>2011</v>
      </c>
      <c r="B22" t="s">
        <v>13</v>
      </c>
      <c r="D22">
        <v>190.70000000000002</v>
      </c>
      <c r="E22">
        <v>377.9</v>
      </c>
      <c r="F22">
        <v>131.4</v>
      </c>
      <c r="G22">
        <v>1233</v>
      </c>
      <c r="H22">
        <v>123.5</v>
      </c>
      <c r="I22">
        <f t="shared" si="0"/>
        <v>0.15466342254663423</v>
      </c>
      <c r="J22">
        <f t="shared" si="1"/>
        <v>0.3064882400648824</v>
      </c>
      <c r="M22">
        <f t="shared" si="3"/>
        <v>243.36000000000004</v>
      </c>
      <c r="N22">
        <f t="shared" si="4"/>
        <v>38.082975198899312</v>
      </c>
      <c r="O22">
        <f t="shared" si="5"/>
        <v>0.15648822813485908</v>
      </c>
      <c r="Q22">
        <f t="shared" si="2"/>
        <v>-0.12683150183150177</v>
      </c>
    </row>
    <row r="23" spans="1:17" x14ac:dyDescent="0.35">
      <c r="A23">
        <v>2012</v>
      </c>
      <c r="B23" t="s">
        <v>13</v>
      </c>
      <c r="D23">
        <v>218.20000000000005</v>
      </c>
      <c r="E23">
        <v>430.50000000000006</v>
      </c>
      <c r="F23">
        <v>133.90000000000003</v>
      </c>
      <c r="G23">
        <v>1237.2</v>
      </c>
      <c r="H23">
        <v>126.00000000000003</v>
      </c>
      <c r="I23">
        <f t="shared" si="0"/>
        <v>0.17636598771419337</v>
      </c>
      <c r="J23">
        <f t="shared" si="1"/>
        <v>0.34796314258001942</v>
      </c>
      <c r="M23">
        <f t="shared" si="3"/>
        <v>229.94000000000005</v>
      </c>
      <c r="N23">
        <f t="shared" si="4"/>
        <v>30.719830728699819</v>
      </c>
      <c r="O23">
        <f t="shared" si="5"/>
        <v>0.13359933342915462</v>
      </c>
      <c r="Q23">
        <f t="shared" si="2"/>
        <v>0.14420555846879929</v>
      </c>
    </row>
    <row r="24" spans="1:17" x14ac:dyDescent="0.35">
      <c r="A24">
        <v>2013</v>
      </c>
      <c r="B24" t="s">
        <v>13</v>
      </c>
      <c r="D24">
        <v>287.89999999999998</v>
      </c>
      <c r="E24">
        <v>501.7</v>
      </c>
      <c r="F24">
        <v>133.89999999999998</v>
      </c>
      <c r="G24">
        <v>1334.9</v>
      </c>
      <c r="H24">
        <v>125.99999999999997</v>
      </c>
      <c r="I24">
        <f t="shared" si="0"/>
        <v>0.21567158588658322</v>
      </c>
      <c r="J24">
        <f t="shared" si="1"/>
        <v>0.37583339575998198</v>
      </c>
      <c r="M24">
        <f t="shared" si="3"/>
        <v>235.72000000000003</v>
      </c>
      <c r="N24">
        <f t="shared" si="4"/>
        <v>39.123739596311616</v>
      </c>
      <c r="O24">
        <f t="shared" ref="O24:O25" si="6">N24/M24</f>
        <v>0.16597547766974211</v>
      </c>
      <c r="Q24">
        <f t="shared" si="2"/>
        <v>0.31943171402383097</v>
      </c>
    </row>
    <row r="25" spans="1:17" x14ac:dyDescent="0.35">
      <c r="A25">
        <v>2014</v>
      </c>
      <c r="B25" t="s">
        <v>13</v>
      </c>
      <c r="D25">
        <v>268.99999999999994</v>
      </c>
      <c r="E25">
        <v>472.99999999999994</v>
      </c>
      <c r="F25">
        <v>132.79999999999995</v>
      </c>
      <c r="G25">
        <v>1348.2</v>
      </c>
      <c r="H25">
        <v>124.89999999999995</v>
      </c>
      <c r="I25">
        <f t="shared" si="0"/>
        <v>0.19952529298323685</v>
      </c>
      <c r="J25">
        <f t="shared" si="1"/>
        <v>0.35083815457647227</v>
      </c>
      <c r="M25">
        <f t="shared" si="3"/>
        <v>236.84</v>
      </c>
      <c r="N25">
        <f t="shared" si="4"/>
        <v>40.180131906204402</v>
      </c>
      <c r="O25">
        <f t="shared" si="6"/>
        <v>0.16965095383467488</v>
      </c>
      <c r="Q25">
        <f t="shared" si="2"/>
        <v>-6.5647794373046325E-2</v>
      </c>
    </row>
    <row r="26" spans="1:17" x14ac:dyDescent="0.35">
      <c r="D26" t="s">
        <v>1</v>
      </c>
      <c r="E26" t="s">
        <v>2</v>
      </c>
      <c r="F26" t="s">
        <v>3</v>
      </c>
      <c r="G26" t="s">
        <v>4</v>
      </c>
      <c r="H26" t="s">
        <v>5</v>
      </c>
      <c r="I26" t="s">
        <v>20</v>
      </c>
      <c r="J26" t="s">
        <v>21</v>
      </c>
    </row>
    <row r="27" spans="1:17" x14ac:dyDescent="0.35">
      <c r="B27" s="1" t="s">
        <v>6</v>
      </c>
      <c r="D27">
        <f t="shared" ref="D27:J27" si="7">AVERAGE(D6:D25)</f>
        <v>256.29999999999995</v>
      </c>
      <c r="E27">
        <f t="shared" si="7"/>
        <v>403.77647058823521</v>
      </c>
      <c r="F27">
        <f t="shared" si="7"/>
        <v>118.28235294117644</v>
      </c>
      <c r="G27">
        <f t="shared" si="7"/>
        <v>1033.5941176470587</v>
      </c>
      <c r="H27">
        <f t="shared" si="7"/>
        <v>110.05294117647057</v>
      </c>
      <c r="I27">
        <f t="shared" si="7"/>
        <v>0.25742587141550793</v>
      </c>
      <c r="J27">
        <f t="shared" si="7"/>
        <v>0.3983011515994726</v>
      </c>
    </row>
    <row r="28" spans="1:17" x14ac:dyDescent="0.35">
      <c r="B28" s="1" t="s">
        <v>7</v>
      </c>
      <c r="D28">
        <f t="shared" ref="D28:J28" si="8">MEDIAN(D6:D25)</f>
        <v>259</v>
      </c>
      <c r="E28">
        <f t="shared" si="8"/>
        <v>402.09999999999991</v>
      </c>
      <c r="F28">
        <f t="shared" si="8"/>
        <v>120.30000000000003</v>
      </c>
      <c r="G28">
        <f t="shared" si="8"/>
        <v>967.9</v>
      </c>
      <c r="H28">
        <f t="shared" si="8"/>
        <v>112.10000000000001</v>
      </c>
      <c r="I28">
        <f t="shared" si="8"/>
        <v>0.25889292196007263</v>
      </c>
      <c r="J28">
        <f t="shared" si="8"/>
        <v>0.39120418848167549</v>
      </c>
      <c r="L28" s="1" t="s">
        <v>6</v>
      </c>
      <c r="M28">
        <f>AVERAGE(M6:M25)</f>
        <v>256.43230769230769</v>
      </c>
      <c r="N28">
        <f t="shared" ref="N28:Q28" si="9">AVERAGE(N6:N25)</f>
        <v>29.923693183464852</v>
      </c>
      <c r="O28">
        <f t="shared" si="9"/>
        <v>0.11783484364050627</v>
      </c>
      <c r="Q28">
        <f t="shared" si="9"/>
        <v>1.4142861841192058E-2</v>
      </c>
    </row>
    <row r="29" spans="1:17" x14ac:dyDescent="0.35">
      <c r="B29" s="1" t="s">
        <v>8</v>
      </c>
      <c r="D29">
        <f t="shared" ref="D29:J29" si="10">STDEV(D6:D25)</f>
        <v>31.226551202462595</v>
      </c>
      <c r="E29">
        <f t="shared" si="10"/>
        <v>46.476291394266212</v>
      </c>
      <c r="F29">
        <f t="shared" si="10"/>
        <v>12.176680340620223</v>
      </c>
      <c r="G29">
        <f t="shared" si="10"/>
        <v>199.12385426722676</v>
      </c>
      <c r="H29">
        <f t="shared" si="10"/>
        <v>14.170308643739046</v>
      </c>
      <c r="I29">
        <f t="shared" si="10"/>
        <v>5.9520731831753097E-2</v>
      </c>
      <c r="J29">
        <f t="shared" si="10"/>
        <v>5.158362924036889E-2</v>
      </c>
      <c r="L29" s="1" t="s">
        <v>7</v>
      </c>
      <c r="M29">
        <f>MEDIAN(M6:M25)</f>
        <v>256</v>
      </c>
      <c r="N29">
        <f t="shared" ref="N29:Q29" si="11">MEDIAN(N6:N25)</f>
        <v>27.208270801357433</v>
      </c>
      <c r="O29">
        <f t="shared" si="11"/>
        <v>0.10628230781780247</v>
      </c>
      <c r="Q29">
        <f t="shared" si="11"/>
        <v>-4.3730818830155241E-2</v>
      </c>
    </row>
    <row r="30" spans="1:17" x14ac:dyDescent="0.35">
      <c r="B30" s="1" t="s">
        <v>9</v>
      </c>
      <c r="D30">
        <f t="shared" ref="D30:J30" si="12">MAX(D6:D25)</f>
        <v>314.39999999999986</v>
      </c>
      <c r="E30">
        <f t="shared" si="12"/>
        <v>501.7</v>
      </c>
      <c r="F30">
        <f t="shared" si="12"/>
        <v>133.90000000000003</v>
      </c>
      <c r="G30">
        <f t="shared" si="12"/>
        <v>1348.2</v>
      </c>
      <c r="H30">
        <f t="shared" si="12"/>
        <v>126.00000000000003</v>
      </c>
      <c r="I30">
        <f t="shared" si="12"/>
        <v>0.33857218966435793</v>
      </c>
      <c r="J30">
        <f t="shared" si="12"/>
        <v>0.47405720070868135</v>
      </c>
      <c r="L30" s="1"/>
    </row>
    <row r="31" spans="1:17" x14ac:dyDescent="0.35">
      <c r="B31" s="1" t="s">
        <v>10</v>
      </c>
      <c r="D31">
        <f t="shared" ref="D31:J31" si="13">MIN(D6:D25)</f>
        <v>190.70000000000002</v>
      </c>
      <c r="E31">
        <f t="shared" si="13"/>
        <v>326.5</v>
      </c>
      <c r="F31">
        <f t="shared" si="13"/>
        <v>96.299999999999969</v>
      </c>
      <c r="G31">
        <f t="shared" si="13"/>
        <v>750.8</v>
      </c>
      <c r="H31">
        <f t="shared" si="13"/>
        <v>86.099999999999966</v>
      </c>
      <c r="I31">
        <f t="shared" si="13"/>
        <v>0.15466342254663423</v>
      </c>
      <c r="J31">
        <f t="shared" si="13"/>
        <v>0.3064882400648824</v>
      </c>
      <c r="L31" s="1"/>
    </row>
    <row r="32" spans="1:17" x14ac:dyDescent="0.35">
      <c r="B32" s="1" t="s">
        <v>23</v>
      </c>
      <c r="I32">
        <f>I29/I27</f>
        <v>0.23121503485436945</v>
      </c>
      <c r="L32" s="1"/>
    </row>
    <row r="36" spans="1:40" x14ac:dyDescent="0.35">
      <c r="E36" s="1" t="s">
        <v>11</v>
      </c>
      <c r="X36" s="1"/>
    </row>
    <row r="37" spans="1:40" x14ac:dyDescent="0.35">
      <c r="C37" s="1" t="s">
        <v>18</v>
      </c>
    </row>
    <row r="38" spans="1:40" x14ac:dyDescent="0.35">
      <c r="A38" t="s">
        <v>0</v>
      </c>
      <c r="B38" t="s">
        <v>12</v>
      </c>
      <c r="D38" t="s">
        <v>1</v>
      </c>
      <c r="E38" t="s">
        <v>2</v>
      </c>
      <c r="F38" t="s">
        <v>3</v>
      </c>
      <c r="G38" t="s">
        <v>4</v>
      </c>
      <c r="H38" t="s">
        <v>5</v>
      </c>
      <c r="I38" t="s">
        <v>20</v>
      </c>
      <c r="J38" t="s">
        <v>21</v>
      </c>
      <c r="M38" s="1" t="s">
        <v>14</v>
      </c>
      <c r="N38" s="1" t="s">
        <v>15</v>
      </c>
      <c r="O38" s="1" t="s">
        <v>16</v>
      </c>
      <c r="Q38" s="1" t="s">
        <v>17</v>
      </c>
      <c r="R38" s="1"/>
      <c r="W38" s="1"/>
      <c r="X38" s="2"/>
      <c r="Y38" s="2"/>
      <c r="Z38" s="2"/>
      <c r="AA38" s="2"/>
      <c r="AB38" s="2"/>
      <c r="AC38" s="2"/>
      <c r="AD38" s="2"/>
      <c r="AE38" s="2"/>
      <c r="AF38" s="1"/>
      <c r="AH38" s="1"/>
      <c r="AI38" s="1"/>
      <c r="AK38" s="1"/>
      <c r="AL38" s="1"/>
      <c r="AM38" s="1"/>
      <c r="AN38" s="1"/>
    </row>
    <row r="39" spans="1:40" x14ac:dyDescent="0.35">
      <c r="A39">
        <v>1995</v>
      </c>
      <c r="B39" t="s">
        <v>18</v>
      </c>
      <c r="AH39" s="3"/>
    </row>
    <row r="40" spans="1:40" x14ac:dyDescent="0.35">
      <c r="A40">
        <v>1996</v>
      </c>
      <c r="B40" t="s">
        <v>18</v>
      </c>
      <c r="D40">
        <v>399.89999999999986</v>
      </c>
      <c r="E40">
        <v>533.89999999999986</v>
      </c>
      <c r="F40">
        <v>141.09999999999985</v>
      </c>
      <c r="G40">
        <f>1738.3+12</f>
        <v>1750.3</v>
      </c>
      <c r="I40">
        <f t="shared" ref="I40:I41" si="14">D40/$G40</f>
        <v>0.22847511855110544</v>
      </c>
      <c r="J40">
        <f t="shared" ref="J40:J41" si="15">E40/$G40</f>
        <v>0.30503342284179846</v>
      </c>
      <c r="AH40" s="3"/>
    </row>
    <row r="41" spans="1:40" x14ac:dyDescent="0.35">
      <c r="A41">
        <v>1997</v>
      </c>
      <c r="B41" t="s">
        <v>18</v>
      </c>
      <c r="D41">
        <v>415.2000000000001</v>
      </c>
      <c r="E41">
        <v>584.90000000000009</v>
      </c>
      <c r="F41">
        <v>134.50000000000011</v>
      </c>
      <c r="G41">
        <f>1749.7+24.5</f>
        <v>1774.2</v>
      </c>
      <c r="I41">
        <f t="shared" si="14"/>
        <v>0.23402096719648297</v>
      </c>
      <c r="J41">
        <f t="shared" si="15"/>
        <v>0.32966971029196263</v>
      </c>
      <c r="Q41">
        <f t="shared" ref="Q41:Q58" si="16">(E41-E40)/E40</f>
        <v>9.5523506274583711E-2</v>
      </c>
      <c r="AH41" s="3"/>
    </row>
    <row r="42" spans="1:40" x14ac:dyDescent="0.35">
      <c r="A42">
        <v>1998</v>
      </c>
      <c r="B42" t="s">
        <v>18</v>
      </c>
      <c r="D42">
        <v>354.2999999999999</v>
      </c>
      <c r="E42">
        <v>551.09999999999991</v>
      </c>
      <c r="F42">
        <v>90.999999999999915</v>
      </c>
      <c r="G42">
        <f>1397.2+130.1</f>
        <v>1527.3</v>
      </c>
      <c r="I42">
        <f>D42/$G42</f>
        <v>0.23197800039285008</v>
      </c>
      <c r="J42">
        <f>E42/$G42</f>
        <v>0.36083284227067369</v>
      </c>
      <c r="Q42">
        <f t="shared" si="16"/>
        <v>-5.7787656009574591E-2</v>
      </c>
      <c r="AH42" s="3"/>
    </row>
    <row r="43" spans="1:40" x14ac:dyDescent="0.35">
      <c r="A43">
        <v>1999</v>
      </c>
      <c r="B43" t="s">
        <v>18</v>
      </c>
      <c r="D43">
        <v>382.6</v>
      </c>
      <c r="E43">
        <v>597.40000000000009</v>
      </c>
      <c r="F43">
        <v>111.4</v>
      </c>
      <c r="G43">
        <v>1579.2</v>
      </c>
      <c r="I43">
        <f t="shared" ref="I43:I58" si="17">D43/$G43</f>
        <v>0.242274569402229</v>
      </c>
      <c r="J43">
        <f t="shared" ref="J43:J58" si="18">E43/$G43</f>
        <v>0.37829280648429592</v>
      </c>
      <c r="Q43">
        <f t="shared" si="16"/>
        <v>8.4013790600617297E-2</v>
      </c>
      <c r="AH43" s="3"/>
    </row>
    <row r="44" spans="1:40" x14ac:dyDescent="0.35">
      <c r="A44">
        <v>2000</v>
      </c>
      <c r="B44" t="s">
        <v>18</v>
      </c>
      <c r="D44">
        <v>396.19999999999993</v>
      </c>
      <c r="E44">
        <v>573</v>
      </c>
      <c r="F44">
        <v>129.29999999999993</v>
      </c>
      <c r="G44">
        <v>1704.1</v>
      </c>
      <c r="I44">
        <f t="shared" si="17"/>
        <v>0.23249809283492751</v>
      </c>
      <c r="J44">
        <f t="shared" si="18"/>
        <v>0.33624787277741919</v>
      </c>
      <c r="M44">
        <f t="shared" ref="M44:M58" si="19">AVERAGE(D40:D44)</f>
        <v>389.64</v>
      </c>
      <c r="N44">
        <f t="shared" ref="N44:N58" si="20">STDEV(D40:D44)</f>
        <v>22.913380370429895</v>
      </c>
      <c r="O44">
        <f t="shared" ref="O44" si="21">N44/M44</f>
        <v>5.8806540320372386E-2</v>
      </c>
      <c r="Q44">
        <f t="shared" si="16"/>
        <v>-4.0843655841982067E-2</v>
      </c>
      <c r="AG44" s="3"/>
      <c r="AH44" s="3"/>
    </row>
    <row r="45" spans="1:40" x14ac:dyDescent="0.35">
      <c r="A45">
        <v>2001</v>
      </c>
      <c r="B45" t="s">
        <v>18</v>
      </c>
      <c r="D45">
        <v>438.70000000000005</v>
      </c>
      <c r="E45">
        <v>597.70000000000005</v>
      </c>
      <c r="F45">
        <v>174.10000000000005</v>
      </c>
      <c r="G45">
        <v>2462.9</v>
      </c>
      <c r="I45">
        <f t="shared" si="17"/>
        <v>0.17812335052174266</v>
      </c>
      <c r="J45">
        <f t="shared" si="18"/>
        <v>0.24268139185513013</v>
      </c>
      <c r="M45">
        <f t="shared" si="19"/>
        <v>397.4</v>
      </c>
      <c r="N45">
        <f t="shared" si="20"/>
        <v>32.018041788966485</v>
      </c>
      <c r="O45">
        <f t="shared" ref="O45:O57" si="22">N45/M45</f>
        <v>8.0568801683358046E-2</v>
      </c>
      <c r="Q45">
        <f t="shared" si="16"/>
        <v>4.3106457242582975E-2</v>
      </c>
    </row>
    <row r="46" spans="1:40" x14ac:dyDescent="0.35">
      <c r="A46">
        <v>2002</v>
      </c>
      <c r="B46" t="s">
        <v>18</v>
      </c>
      <c r="D46">
        <v>409.90000000000009</v>
      </c>
      <c r="E46">
        <v>574.50000000000011</v>
      </c>
      <c r="F46">
        <v>172.70000000000007</v>
      </c>
      <c r="G46">
        <v>1676.5</v>
      </c>
      <c r="I46">
        <f t="shared" si="17"/>
        <v>0.2444974649567552</v>
      </c>
      <c r="J46">
        <f t="shared" si="18"/>
        <v>0.34267819862809429</v>
      </c>
      <c r="M46">
        <f t="shared" si="19"/>
        <v>396.34000000000003</v>
      </c>
      <c r="N46">
        <f t="shared" si="20"/>
        <v>31.362445695449257</v>
      </c>
      <c r="O46">
        <f t="shared" si="22"/>
        <v>7.913015515832178E-2</v>
      </c>
      <c r="Q46">
        <f t="shared" si="16"/>
        <v>-3.881545926049846E-2</v>
      </c>
    </row>
    <row r="47" spans="1:40" x14ac:dyDescent="0.35">
      <c r="A47">
        <v>2003</v>
      </c>
      <c r="B47" t="s">
        <v>18</v>
      </c>
      <c r="D47">
        <v>485.80000000000007</v>
      </c>
      <c r="E47">
        <v>658.30000000000007</v>
      </c>
      <c r="F47">
        <v>206.30000000000004</v>
      </c>
      <c r="G47">
        <v>2248.5</v>
      </c>
      <c r="I47">
        <f t="shared" si="17"/>
        <v>0.21605514787636204</v>
      </c>
      <c r="J47">
        <f t="shared" si="18"/>
        <v>0.29277295975094508</v>
      </c>
      <c r="M47">
        <f t="shared" si="19"/>
        <v>422.64000000000004</v>
      </c>
      <c r="N47">
        <f t="shared" si="20"/>
        <v>40.962458422316431</v>
      </c>
      <c r="O47">
        <f t="shared" si="22"/>
        <v>9.6920448661547476E-2</v>
      </c>
      <c r="Q47">
        <f t="shared" si="16"/>
        <v>0.14586597040905125</v>
      </c>
    </row>
    <row r="48" spans="1:40" x14ac:dyDescent="0.35">
      <c r="A48">
        <v>2004</v>
      </c>
      <c r="B48" t="s">
        <v>18</v>
      </c>
      <c r="D48">
        <v>578.09999999999991</v>
      </c>
      <c r="E48">
        <v>806.19999999999993</v>
      </c>
      <c r="F48">
        <v>233.39999999999992</v>
      </c>
      <c r="G48">
        <v>3156.4</v>
      </c>
      <c r="I48">
        <f t="shared" si="17"/>
        <v>0.18315169180078567</v>
      </c>
      <c r="J48">
        <f t="shared" si="18"/>
        <v>0.25541756431377516</v>
      </c>
      <c r="M48">
        <f t="shared" si="19"/>
        <v>461.74000000000007</v>
      </c>
      <c r="N48">
        <f t="shared" si="20"/>
        <v>73.53953358568414</v>
      </c>
      <c r="O48">
        <f t="shared" si="22"/>
        <v>0.15926610990099219</v>
      </c>
      <c r="Q48">
        <f t="shared" si="16"/>
        <v>0.22466960352422885</v>
      </c>
    </row>
    <row r="49" spans="1:17" x14ac:dyDescent="0.35">
      <c r="A49">
        <v>2005</v>
      </c>
      <c r="B49" t="s">
        <v>18</v>
      </c>
      <c r="D49">
        <v>435.79999999999984</v>
      </c>
      <c r="E49">
        <v>634.39999999999986</v>
      </c>
      <c r="F49">
        <v>176.29999999999984</v>
      </c>
      <c r="G49">
        <v>2816.1</v>
      </c>
      <c r="I49">
        <f t="shared" si="17"/>
        <v>0.15475302723624867</v>
      </c>
      <c r="J49">
        <f t="shared" si="18"/>
        <v>0.22527609104790308</v>
      </c>
      <c r="M49">
        <f t="shared" si="19"/>
        <v>469.65999999999997</v>
      </c>
      <c r="N49">
        <f t="shared" si="20"/>
        <v>66.513179145189156</v>
      </c>
      <c r="O49">
        <f t="shared" si="22"/>
        <v>0.1416198508393075</v>
      </c>
      <c r="Q49">
        <f t="shared" si="16"/>
        <v>-0.21309848672785919</v>
      </c>
    </row>
    <row r="50" spans="1:17" x14ac:dyDescent="0.35">
      <c r="A50">
        <v>2006</v>
      </c>
      <c r="B50" t="s">
        <v>18</v>
      </c>
      <c r="D50">
        <v>372.89999999999975</v>
      </c>
      <c r="E50">
        <v>585.69999999999982</v>
      </c>
      <c r="F50">
        <v>127.19999999999975</v>
      </c>
      <c r="G50">
        <v>2957.6</v>
      </c>
      <c r="I50">
        <f t="shared" si="17"/>
        <v>0.12608195834460365</v>
      </c>
      <c r="J50">
        <f t="shared" si="18"/>
        <v>0.19803218826075192</v>
      </c>
      <c r="M50">
        <f t="shared" si="19"/>
        <v>456.49999999999989</v>
      </c>
      <c r="N50">
        <f t="shared" si="20"/>
        <v>79.426160677701048</v>
      </c>
      <c r="O50">
        <f t="shared" si="22"/>
        <v>0.1739893990749202</v>
      </c>
      <c r="Q50">
        <f t="shared" si="16"/>
        <v>-7.6765447667087094E-2</v>
      </c>
    </row>
    <row r="51" spans="1:17" x14ac:dyDescent="0.35">
      <c r="A51">
        <v>2007</v>
      </c>
      <c r="B51" t="s">
        <v>18</v>
      </c>
      <c r="D51">
        <v>478.7000000000001</v>
      </c>
      <c r="E51">
        <v>706.7</v>
      </c>
      <c r="F51">
        <v>189.90000000000009</v>
      </c>
      <c r="G51">
        <v>2872.5</v>
      </c>
      <c r="I51">
        <f t="shared" si="17"/>
        <v>0.16664926022628376</v>
      </c>
      <c r="J51">
        <f t="shared" si="18"/>
        <v>0.24602262837249783</v>
      </c>
      <c r="M51">
        <f t="shared" si="19"/>
        <v>470.25999999999993</v>
      </c>
      <c r="N51">
        <f t="shared" si="20"/>
        <v>75.180868577052237</v>
      </c>
      <c r="O51">
        <f t="shared" si="22"/>
        <v>0.15987085564805054</v>
      </c>
      <c r="Q51">
        <f t="shared" si="16"/>
        <v>0.20659040464401615</v>
      </c>
    </row>
    <row r="52" spans="1:17" x14ac:dyDescent="0.35">
      <c r="A52">
        <v>2008</v>
      </c>
      <c r="B52" t="s">
        <v>18</v>
      </c>
      <c r="D52">
        <v>501.60000000000008</v>
      </c>
      <c r="E52">
        <v>740.60000000000014</v>
      </c>
      <c r="F52">
        <v>211.40000000000006</v>
      </c>
      <c r="G52">
        <v>3011</v>
      </c>
      <c r="I52">
        <f t="shared" si="17"/>
        <v>0.16658917303221524</v>
      </c>
      <c r="J52">
        <f t="shared" si="18"/>
        <v>0.24596479574892066</v>
      </c>
      <c r="M52">
        <f t="shared" si="19"/>
        <v>473.4199999999999</v>
      </c>
      <c r="N52">
        <f t="shared" si="20"/>
        <v>76.320750782471194</v>
      </c>
      <c r="O52">
        <f t="shared" si="22"/>
        <v>0.1612115051803287</v>
      </c>
      <c r="Q52">
        <f t="shared" si="16"/>
        <v>4.7969435403990505E-2</v>
      </c>
    </row>
    <row r="53" spans="1:17" x14ac:dyDescent="0.35">
      <c r="A53">
        <v>2009</v>
      </c>
      <c r="B53" t="s">
        <v>18</v>
      </c>
      <c r="D53">
        <v>489</v>
      </c>
      <c r="E53">
        <v>743</v>
      </c>
      <c r="F53">
        <v>221</v>
      </c>
      <c r="G53">
        <v>2795</v>
      </c>
      <c r="I53">
        <f t="shared" si="17"/>
        <v>0.17495527728085869</v>
      </c>
      <c r="J53">
        <f t="shared" si="18"/>
        <v>0.2658318425760286</v>
      </c>
      <c r="M53">
        <f t="shared" si="19"/>
        <v>455.6</v>
      </c>
      <c r="N53">
        <f t="shared" si="20"/>
        <v>52.432098947113893</v>
      </c>
      <c r="O53">
        <f t="shared" si="22"/>
        <v>0.11508362367672056</v>
      </c>
      <c r="Q53">
        <f t="shared" si="16"/>
        <v>3.2406157169860427E-3</v>
      </c>
    </row>
    <row r="54" spans="1:17" x14ac:dyDescent="0.35">
      <c r="A54">
        <v>2010</v>
      </c>
      <c r="B54" t="s">
        <v>18</v>
      </c>
      <c r="D54">
        <v>415</v>
      </c>
      <c r="E54">
        <v>707</v>
      </c>
      <c r="F54">
        <v>176</v>
      </c>
      <c r="G54">
        <v>2239</v>
      </c>
      <c r="I54">
        <f t="shared" si="17"/>
        <v>0.18535060294774452</v>
      </c>
      <c r="J54">
        <f t="shared" si="18"/>
        <v>0.31576596694953102</v>
      </c>
      <c r="M54">
        <f t="shared" si="19"/>
        <v>451.43999999999994</v>
      </c>
      <c r="N54">
        <f t="shared" si="20"/>
        <v>55.150457840348281</v>
      </c>
      <c r="O54">
        <f t="shared" si="22"/>
        <v>0.1221656429212039</v>
      </c>
      <c r="Q54">
        <f t="shared" si="16"/>
        <v>-4.8452220726783311E-2</v>
      </c>
    </row>
    <row r="55" spans="1:17" x14ac:dyDescent="0.35">
      <c r="A55">
        <v>2011</v>
      </c>
      <c r="B55" t="s">
        <v>18</v>
      </c>
      <c r="D55">
        <v>378</v>
      </c>
      <c r="E55">
        <v>680</v>
      </c>
      <c r="F55">
        <v>171</v>
      </c>
      <c r="G55">
        <v>2301</v>
      </c>
      <c r="I55">
        <f t="shared" si="17"/>
        <v>0.16427640156453716</v>
      </c>
      <c r="J55">
        <f t="shared" si="18"/>
        <v>0.29552368535419382</v>
      </c>
      <c r="M55">
        <f t="shared" si="19"/>
        <v>452.46000000000004</v>
      </c>
      <c r="N55">
        <f t="shared" si="20"/>
        <v>53.352581943145182</v>
      </c>
      <c r="O55">
        <f t="shared" si="22"/>
        <v>0.1179166820119904</v>
      </c>
      <c r="Q55">
        <f t="shared" si="16"/>
        <v>-3.818953323903819E-2</v>
      </c>
    </row>
    <row r="56" spans="1:17" x14ac:dyDescent="0.35">
      <c r="A56">
        <v>2012</v>
      </c>
      <c r="B56" t="s">
        <v>18</v>
      </c>
      <c r="D56">
        <v>431</v>
      </c>
      <c r="E56">
        <v>751</v>
      </c>
      <c r="F56">
        <v>208</v>
      </c>
      <c r="G56">
        <v>2214</v>
      </c>
      <c r="I56">
        <f t="shared" si="17"/>
        <v>0.19467028003613371</v>
      </c>
      <c r="J56">
        <f t="shared" si="18"/>
        <v>0.33920505871725382</v>
      </c>
      <c r="M56">
        <f t="shared" si="19"/>
        <v>442.92000000000007</v>
      </c>
      <c r="N56">
        <f t="shared" si="20"/>
        <v>51.72747819099537</v>
      </c>
      <c r="O56">
        <f t="shared" si="22"/>
        <v>0.11678740673484006</v>
      </c>
      <c r="Q56">
        <f t="shared" si="16"/>
        <v>0.10441176470588236</v>
      </c>
    </row>
    <row r="57" spans="1:17" x14ac:dyDescent="0.35">
      <c r="A57">
        <v>2013</v>
      </c>
      <c r="B57" t="s">
        <v>18</v>
      </c>
      <c r="D57">
        <v>431</v>
      </c>
      <c r="E57">
        <v>735</v>
      </c>
      <c r="F57">
        <v>217</v>
      </c>
      <c r="G57">
        <v>2549</v>
      </c>
      <c r="I57">
        <f t="shared" si="17"/>
        <v>0.16908591604550804</v>
      </c>
      <c r="J57">
        <f t="shared" si="18"/>
        <v>0.28834837191055318</v>
      </c>
      <c r="M57">
        <f t="shared" si="19"/>
        <v>428.8</v>
      </c>
      <c r="N57">
        <f t="shared" si="20"/>
        <v>40.014997188554197</v>
      </c>
      <c r="O57">
        <f t="shared" si="22"/>
        <v>9.3318556876292438E-2</v>
      </c>
      <c r="Q57">
        <f t="shared" si="16"/>
        <v>-2.1304926764314249E-2</v>
      </c>
    </row>
    <row r="58" spans="1:17" x14ac:dyDescent="0.35">
      <c r="A58">
        <v>2014</v>
      </c>
      <c r="B58" t="s">
        <v>18</v>
      </c>
      <c r="D58">
        <v>429</v>
      </c>
      <c r="E58">
        <v>715</v>
      </c>
      <c r="F58">
        <v>246</v>
      </c>
      <c r="G58">
        <v>3108</v>
      </c>
      <c r="I58">
        <f t="shared" si="17"/>
        <v>0.13803088803088803</v>
      </c>
      <c r="J58">
        <f t="shared" si="18"/>
        <v>0.23005148005148005</v>
      </c>
      <c r="M58">
        <f t="shared" si="19"/>
        <v>416.8</v>
      </c>
      <c r="N58">
        <f t="shared" si="20"/>
        <v>22.698017534577772</v>
      </c>
      <c r="O58">
        <f t="shared" ref="O58" si="23">N58/M58</f>
        <v>5.4457815582000413E-2</v>
      </c>
      <c r="Q58">
        <f t="shared" si="16"/>
        <v>-2.7210884353741496E-2</v>
      </c>
    </row>
    <row r="59" spans="1:17" x14ac:dyDescent="0.35">
      <c r="D59" t="s">
        <v>1</v>
      </c>
      <c r="E59" t="s">
        <v>2</v>
      </c>
      <c r="F59" t="s">
        <v>3</v>
      </c>
      <c r="G59" t="s">
        <v>4</v>
      </c>
      <c r="H59" t="s">
        <v>5</v>
      </c>
      <c r="I59" t="s">
        <v>20</v>
      </c>
      <c r="J59" t="s">
        <v>21</v>
      </c>
    </row>
    <row r="60" spans="1:17" x14ac:dyDescent="0.35">
      <c r="B60" s="1" t="s">
        <v>6</v>
      </c>
      <c r="D60">
        <f t="shared" ref="D60:J60" si="24">AVERAGE(D39:D58)</f>
        <v>432.77368421052637</v>
      </c>
      <c r="E60">
        <f>AVERAGE(E39:E58)</f>
        <v>656.6</v>
      </c>
      <c r="F60">
        <f t="shared" si="24"/>
        <v>175.66315789473683</v>
      </c>
      <c r="G60">
        <f t="shared" si="24"/>
        <v>2354.8736842105263</v>
      </c>
      <c r="H60" t="e">
        <f t="shared" si="24"/>
        <v>#DIV/0!</v>
      </c>
      <c r="I60">
        <f t="shared" si="24"/>
        <v>0.19113248359359281</v>
      </c>
      <c r="J60">
        <f t="shared" si="24"/>
        <v>0.28913941464227416</v>
      </c>
      <c r="L60" s="1" t="s">
        <v>6</v>
      </c>
      <c r="M60">
        <f>AVERAGE(M44:M58)</f>
        <v>439.04133333333334</v>
      </c>
      <c r="N60">
        <f t="shared" ref="N60:Q60" si="25">AVERAGE(N44:N58)</f>
        <v>51.574163379332965</v>
      </c>
      <c r="O60">
        <f t="shared" si="25"/>
        <v>0.11540755961801642</v>
      </c>
      <c r="Q60">
        <f t="shared" si="25"/>
        <v>1.8078242471028946E-2</v>
      </c>
    </row>
    <row r="61" spans="1:17" x14ac:dyDescent="0.35">
      <c r="B61" s="1" t="s">
        <v>7</v>
      </c>
      <c r="D61">
        <f t="shared" ref="D61:J61" si="26">MEDIAN(D39:D58)</f>
        <v>429</v>
      </c>
      <c r="E61">
        <f>MEDIAN(E39:E58)</f>
        <v>658.30000000000007</v>
      </c>
      <c r="F61">
        <f t="shared" si="26"/>
        <v>176</v>
      </c>
      <c r="G61">
        <f t="shared" si="26"/>
        <v>2301</v>
      </c>
      <c r="H61" t="e">
        <f t="shared" si="26"/>
        <v>#NUM!</v>
      </c>
      <c r="I61">
        <f t="shared" si="26"/>
        <v>0.18315169180078567</v>
      </c>
      <c r="J61">
        <f t="shared" si="26"/>
        <v>0.29277295975094508</v>
      </c>
      <c r="L61" s="1" t="s">
        <v>7</v>
      </c>
      <c r="M61">
        <f>MEDIAN(M44:M58)</f>
        <v>451.43999999999994</v>
      </c>
      <c r="N61">
        <f t="shared" ref="N61:Q61" si="27">MEDIAN(N44:N58)</f>
        <v>52.432098947113893</v>
      </c>
      <c r="O61">
        <f t="shared" si="27"/>
        <v>0.11678740673484006</v>
      </c>
      <c r="Q61">
        <f t="shared" si="27"/>
        <v>-2.1304926764314249E-2</v>
      </c>
    </row>
    <row r="62" spans="1:17" x14ac:dyDescent="0.35">
      <c r="B62" s="1" t="s">
        <v>8</v>
      </c>
      <c r="D62">
        <f t="shared" ref="D62:J62" si="28">STDEV(D39:D58)</f>
        <v>54.176059104709083</v>
      </c>
      <c r="E62">
        <f>STDEV(E39:E58)</f>
        <v>81.144425426382838</v>
      </c>
      <c r="F62">
        <f t="shared" si="28"/>
        <v>43.606449708046107</v>
      </c>
      <c r="G62">
        <f t="shared" si="28"/>
        <v>560.13804136133967</v>
      </c>
      <c r="H62" t="e">
        <f t="shared" si="28"/>
        <v>#DIV/0!</v>
      </c>
      <c r="I62">
        <f t="shared" si="28"/>
        <v>3.6531823356650971E-2</v>
      </c>
      <c r="J62">
        <f t="shared" si="28"/>
        <v>5.0974738031729291E-2</v>
      </c>
      <c r="L62" s="1"/>
    </row>
    <row r="63" spans="1:17" x14ac:dyDescent="0.35">
      <c r="B63" s="1" t="s">
        <v>9</v>
      </c>
      <c r="D63">
        <f t="shared" ref="D63:J63" si="29">MAX(D39:D58)</f>
        <v>578.09999999999991</v>
      </c>
      <c r="E63">
        <f>MAX(E39:E58)</f>
        <v>806.19999999999993</v>
      </c>
      <c r="F63">
        <f t="shared" si="29"/>
        <v>246</v>
      </c>
      <c r="G63">
        <f t="shared" si="29"/>
        <v>3156.4</v>
      </c>
      <c r="H63">
        <f t="shared" si="29"/>
        <v>0</v>
      </c>
      <c r="I63">
        <f t="shared" si="29"/>
        <v>0.2444974649567552</v>
      </c>
      <c r="J63">
        <f t="shared" si="29"/>
        <v>0.37829280648429592</v>
      </c>
      <c r="L63" s="1"/>
    </row>
    <row r="64" spans="1:17" x14ac:dyDescent="0.35">
      <c r="B64" s="1" t="s">
        <v>10</v>
      </c>
      <c r="D64">
        <f t="shared" ref="D64:J64" si="30">MIN(D39:D58)</f>
        <v>354.2999999999999</v>
      </c>
      <c r="E64">
        <f>MIN(E39:E58)</f>
        <v>533.89999999999986</v>
      </c>
      <c r="F64">
        <f t="shared" si="30"/>
        <v>90.999999999999915</v>
      </c>
      <c r="G64">
        <f t="shared" si="30"/>
        <v>1527.3</v>
      </c>
      <c r="H64">
        <f t="shared" si="30"/>
        <v>0</v>
      </c>
      <c r="I64">
        <f t="shared" si="30"/>
        <v>0.12608195834460365</v>
      </c>
      <c r="J64">
        <f t="shared" si="30"/>
        <v>0.19803218826075192</v>
      </c>
      <c r="L64" s="1"/>
    </row>
    <row r="65" spans="1:40" x14ac:dyDescent="0.35">
      <c r="B65" s="1" t="s">
        <v>23</v>
      </c>
      <c r="I65">
        <f>I62/I60</f>
        <v>0.19113351466896128</v>
      </c>
      <c r="L65" s="1"/>
    </row>
    <row r="71" spans="1:40" x14ac:dyDescent="0.35">
      <c r="E71" s="1"/>
      <c r="X71" s="1"/>
    </row>
    <row r="72" spans="1:40" x14ac:dyDescent="0.35">
      <c r="C72" s="1" t="s">
        <v>19</v>
      </c>
    </row>
    <row r="73" spans="1:40" x14ac:dyDescent="0.35">
      <c r="A73" t="s">
        <v>0</v>
      </c>
      <c r="B73" t="s">
        <v>12</v>
      </c>
      <c r="D73" t="s">
        <v>1</v>
      </c>
      <c r="E73" t="s">
        <v>2</v>
      </c>
      <c r="F73" t="s">
        <v>3</v>
      </c>
      <c r="G73" t="s">
        <v>4</v>
      </c>
      <c r="H73" t="s">
        <v>5</v>
      </c>
      <c r="I73" t="s">
        <v>20</v>
      </c>
      <c r="J73" t="s">
        <v>21</v>
      </c>
      <c r="W73" s="1"/>
      <c r="X73" s="2"/>
      <c r="Y73" s="2"/>
      <c r="Z73" s="2"/>
      <c r="AA73" s="2"/>
      <c r="AB73" s="2"/>
      <c r="AC73" s="2"/>
      <c r="AD73" s="2"/>
      <c r="AE73" s="2"/>
      <c r="AF73" s="1"/>
      <c r="AH73" s="1"/>
      <c r="AI73" s="1"/>
      <c r="AK73" s="1"/>
      <c r="AL73" s="1"/>
      <c r="AM73" s="1"/>
      <c r="AN73" s="1"/>
    </row>
    <row r="74" spans="1:40" x14ac:dyDescent="0.35">
      <c r="A74">
        <v>1995</v>
      </c>
      <c r="B74" t="s">
        <v>19</v>
      </c>
      <c r="M74" s="1" t="s">
        <v>14</v>
      </c>
      <c r="N74" s="1" t="s">
        <v>15</v>
      </c>
      <c r="O74" s="1" t="s">
        <v>16</v>
      </c>
      <c r="Q74" s="1" t="s">
        <v>17</v>
      </c>
      <c r="R74" s="1"/>
      <c r="AH74" s="3"/>
    </row>
    <row r="75" spans="1:40" x14ac:dyDescent="0.35">
      <c r="A75">
        <v>1996</v>
      </c>
      <c r="B75" t="s">
        <v>19</v>
      </c>
      <c r="AH75" s="3"/>
    </row>
    <row r="76" spans="1:40" x14ac:dyDescent="0.35">
      <c r="A76">
        <v>1997</v>
      </c>
      <c r="B76" t="s">
        <v>19</v>
      </c>
      <c r="AH76" s="3"/>
    </row>
    <row r="77" spans="1:40" x14ac:dyDescent="0.35">
      <c r="A77">
        <v>1998</v>
      </c>
      <c r="B77" t="s">
        <v>19</v>
      </c>
      <c r="AH77" s="3"/>
    </row>
    <row r="78" spans="1:40" x14ac:dyDescent="0.35">
      <c r="A78">
        <v>1999</v>
      </c>
      <c r="B78" t="s">
        <v>19</v>
      </c>
      <c r="AH78" s="3"/>
    </row>
    <row r="79" spans="1:40" x14ac:dyDescent="0.35">
      <c r="A79">
        <v>2000</v>
      </c>
      <c r="B79" t="s">
        <v>19</v>
      </c>
      <c r="AG79" s="3"/>
      <c r="AH79" s="3"/>
    </row>
    <row r="80" spans="1:40" x14ac:dyDescent="0.35">
      <c r="A80">
        <v>2001</v>
      </c>
      <c r="B80" t="s">
        <v>19</v>
      </c>
    </row>
    <row r="81" spans="1:17" x14ac:dyDescent="0.35">
      <c r="A81">
        <v>2002</v>
      </c>
      <c r="B81" t="s">
        <v>19</v>
      </c>
    </row>
    <row r="82" spans="1:17" x14ac:dyDescent="0.35">
      <c r="A82">
        <v>2003</v>
      </c>
      <c r="B82" t="s">
        <v>19</v>
      </c>
    </row>
    <row r="83" spans="1:17" x14ac:dyDescent="0.35">
      <c r="A83">
        <v>2004</v>
      </c>
      <c r="B83" t="s">
        <v>19</v>
      </c>
    </row>
    <row r="84" spans="1:17" x14ac:dyDescent="0.35">
      <c r="A84">
        <v>2005</v>
      </c>
      <c r="B84" t="s">
        <v>19</v>
      </c>
    </row>
    <row r="85" spans="1:17" x14ac:dyDescent="0.35">
      <c r="A85">
        <v>2006</v>
      </c>
      <c r="B85" t="s">
        <v>19</v>
      </c>
    </row>
    <row r="86" spans="1:17" x14ac:dyDescent="0.35">
      <c r="A86">
        <v>2007</v>
      </c>
      <c r="B86" t="s">
        <v>19</v>
      </c>
    </row>
    <row r="87" spans="1:17" x14ac:dyDescent="0.35">
      <c r="A87">
        <v>2008</v>
      </c>
      <c r="B87" t="s">
        <v>19</v>
      </c>
    </row>
    <row r="88" spans="1:17" x14ac:dyDescent="0.35">
      <c r="A88">
        <v>2009</v>
      </c>
      <c r="B88" t="s">
        <v>19</v>
      </c>
      <c r="D88">
        <v>289.89999999999969</v>
      </c>
      <c r="E88">
        <v>482.39999999999969</v>
      </c>
      <c r="F88">
        <v>158.59999999999971</v>
      </c>
      <c r="G88">
        <v>2249.1999999999998</v>
      </c>
      <c r="I88">
        <f t="shared" ref="I88:I93" si="31">D88/$G88</f>
        <v>0.12889027209674539</v>
      </c>
      <c r="J88">
        <f t="shared" ref="J88:J93" si="32">E88/$G88</f>
        <v>0.2144762582251466</v>
      </c>
    </row>
    <row r="89" spans="1:17" x14ac:dyDescent="0.35">
      <c r="A89">
        <v>2010</v>
      </c>
      <c r="B89" t="s">
        <v>19</v>
      </c>
      <c r="D89">
        <v>274</v>
      </c>
      <c r="E89">
        <v>448.5</v>
      </c>
      <c r="F89">
        <v>178.6</v>
      </c>
      <c r="G89">
        <v>2020.4</v>
      </c>
      <c r="I89">
        <f t="shared" si="31"/>
        <v>0.13561670956246288</v>
      </c>
      <c r="J89">
        <f t="shared" si="32"/>
        <v>0.2219857453969511</v>
      </c>
      <c r="Q89">
        <f t="shared" ref="Q89:Q94" si="33">(E89-E88)/E88</f>
        <v>-7.0273631840795422E-2</v>
      </c>
    </row>
    <row r="90" spans="1:17" x14ac:dyDescent="0.35">
      <c r="A90">
        <v>2011</v>
      </c>
      <c r="B90" t="s">
        <v>19</v>
      </c>
      <c r="D90">
        <v>282.10000000000002</v>
      </c>
      <c r="E90">
        <v>457.40000000000003</v>
      </c>
      <c r="F90">
        <v>162.70000000000002</v>
      </c>
      <c r="G90">
        <v>1962.8</v>
      </c>
      <c r="I90">
        <f t="shared" si="31"/>
        <v>0.14372325249643367</v>
      </c>
      <c r="J90">
        <f t="shared" si="32"/>
        <v>0.23303444059506828</v>
      </c>
      <c r="Q90">
        <f t="shared" si="33"/>
        <v>1.9843924191750354E-2</v>
      </c>
    </row>
    <row r="91" spans="1:17" x14ac:dyDescent="0.35">
      <c r="A91">
        <v>2012</v>
      </c>
      <c r="B91" t="s">
        <v>19</v>
      </c>
      <c r="D91">
        <v>267.2999999999999</v>
      </c>
      <c r="E91">
        <v>430.2999999999999</v>
      </c>
      <c r="F91">
        <v>142.6999999999999</v>
      </c>
      <c r="G91">
        <v>1907.6</v>
      </c>
      <c r="I91">
        <f t="shared" si="31"/>
        <v>0.14012371566366111</v>
      </c>
      <c r="J91">
        <f t="shared" si="32"/>
        <v>0.22557139861606201</v>
      </c>
      <c r="Q91">
        <f t="shared" si="33"/>
        <v>-5.9247923043288443E-2</v>
      </c>
    </row>
    <row r="92" spans="1:17" x14ac:dyDescent="0.35">
      <c r="A92">
        <v>2013</v>
      </c>
      <c r="B92" t="s">
        <v>19</v>
      </c>
      <c r="D92">
        <v>334.80000000000013</v>
      </c>
      <c r="E92">
        <v>537.60000000000014</v>
      </c>
      <c r="F92">
        <v>178.90000000000012</v>
      </c>
      <c r="G92">
        <v>2217.4</v>
      </c>
      <c r="I92">
        <f t="shared" si="31"/>
        <v>0.15098764318571306</v>
      </c>
      <c r="J92">
        <f t="shared" si="32"/>
        <v>0.24244610805447828</v>
      </c>
      <c r="M92">
        <f>AVERAGE(D88:D92)</f>
        <v>289.61999999999995</v>
      </c>
      <c r="N92">
        <f>STDEV(D88:D92)</f>
        <v>26.645956541284153</v>
      </c>
      <c r="O92">
        <f t="shared" ref="O92:O94" si="34">N92/M92</f>
        <v>9.2003164633948475E-2</v>
      </c>
      <c r="Q92">
        <f t="shared" si="33"/>
        <v>0.24936091099233154</v>
      </c>
    </row>
    <row r="93" spans="1:17" x14ac:dyDescent="0.35">
      <c r="A93">
        <v>2014</v>
      </c>
      <c r="B93" t="s">
        <v>19</v>
      </c>
      <c r="D93">
        <v>371.79999999999995</v>
      </c>
      <c r="E93">
        <v>619.59999999999991</v>
      </c>
      <c r="F93">
        <v>173.79999999999995</v>
      </c>
      <c r="G93">
        <v>2536.6999999999998</v>
      </c>
      <c r="I93">
        <f t="shared" si="31"/>
        <v>0.14656837623684313</v>
      </c>
      <c r="J93">
        <f t="shared" si="32"/>
        <v>0.24425434619781605</v>
      </c>
      <c r="M93">
        <f>AVERAGE(D89:D93)</f>
        <v>306</v>
      </c>
      <c r="N93">
        <f>STDEV(D89:D93)</f>
        <v>45.420204755152696</v>
      </c>
      <c r="O93">
        <f t="shared" si="34"/>
        <v>0.14843204168350554</v>
      </c>
      <c r="Q93">
        <f t="shared" si="33"/>
        <v>0.15252976190476145</v>
      </c>
    </row>
    <row r="94" spans="1:17" x14ac:dyDescent="0.35">
      <c r="A94">
        <v>2015</v>
      </c>
      <c r="B94" t="s">
        <v>19</v>
      </c>
      <c r="D94">
        <v>400.5</v>
      </c>
      <c r="E94">
        <v>671.8</v>
      </c>
      <c r="F94">
        <v>188</v>
      </c>
      <c r="G94">
        <v>2720.6</v>
      </c>
      <c r="I94">
        <f t="shared" ref="I94" si="35">D94/$G94</f>
        <v>0.14721017422627361</v>
      </c>
      <c r="J94">
        <f t="shared" ref="J94" si="36">E94/$G94</f>
        <v>0.24693082408292288</v>
      </c>
      <c r="M94">
        <f>AVERAGE(D90:D94)</f>
        <v>331.3</v>
      </c>
      <c r="N94">
        <f>STDEV(D90:D94)</f>
        <v>56.916122496178595</v>
      </c>
      <c r="O94">
        <f t="shared" si="34"/>
        <v>0.17179632507147174</v>
      </c>
      <c r="Q94">
        <f t="shared" si="33"/>
        <v>8.4247901872175679E-2</v>
      </c>
    </row>
    <row r="95" spans="1:17" x14ac:dyDescent="0.35">
      <c r="D95" t="s">
        <v>1</v>
      </c>
      <c r="E95" t="s">
        <v>2</v>
      </c>
      <c r="F95" t="s">
        <v>3</v>
      </c>
      <c r="G95" t="s">
        <v>4</v>
      </c>
      <c r="H95" t="s">
        <v>5</v>
      </c>
      <c r="I95" t="s">
        <v>20</v>
      </c>
      <c r="J95" t="s">
        <v>21</v>
      </c>
    </row>
    <row r="96" spans="1:17" x14ac:dyDescent="0.35">
      <c r="B96" s="1" t="s">
        <v>6</v>
      </c>
      <c r="D96">
        <f>AVERAGE(D88:D94)</f>
        <v>317.19999999999993</v>
      </c>
      <c r="E96">
        <f t="shared" ref="E96:H96" si="37">AVERAGE(E88:E94)</f>
        <v>521.08571428571418</v>
      </c>
      <c r="F96">
        <f t="shared" si="37"/>
        <v>169.04285714285712</v>
      </c>
      <c r="G96">
        <f t="shared" si="37"/>
        <v>2230.6714285714284</v>
      </c>
      <c r="H96" t="e">
        <f t="shared" si="37"/>
        <v>#DIV/0!</v>
      </c>
      <c r="I96">
        <f>AVERAGE(I88:I95)</f>
        <v>0.14187430620973326</v>
      </c>
      <c r="J96">
        <f>AVERAGE(J88:J95)</f>
        <v>0.23267130302406364</v>
      </c>
      <c r="L96" s="1" t="s">
        <v>6</v>
      </c>
      <c r="M96">
        <f>AVERAGE(M80:M94)</f>
        <v>308.9733333333333</v>
      </c>
      <c r="N96">
        <f t="shared" ref="N96:O96" si="38">AVERAGE(N80:N94)</f>
        <v>42.994094597538485</v>
      </c>
      <c r="O96">
        <f t="shared" si="38"/>
        <v>0.13741051046297525</v>
      </c>
      <c r="Q96">
        <f t="shared" ref="Q96" si="39">AVERAGE(Q80:Q94)</f>
        <v>6.2743490679489186E-2</v>
      </c>
    </row>
    <row r="97" spans="2:17" x14ac:dyDescent="0.35">
      <c r="B97" s="1" t="s">
        <v>7</v>
      </c>
      <c r="D97">
        <f>MEDIAN(D88:D94)</f>
        <v>289.89999999999969</v>
      </c>
      <c r="E97">
        <f t="shared" ref="E97:H97" si="40">MEDIAN(E88:E94)</f>
        <v>482.39999999999969</v>
      </c>
      <c r="F97">
        <f t="shared" si="40"/>
        <v>173.79999999999995</v>
      </c>
      <c r="G97">
        <f t="shared" si="40"/>
        <v>2217.4</v>
      </c>
      <c r="H97" t="e">
        <f t="shared" si="40"/>
        <v>#NUM!</v>
      </c>
      <c r="I97">
        <f>MEDIAN(I88:I95)</f>
        <v>0.14372325249643367</v>
      </c>
      <c r="J97">
        <f>MEDIAN(J88:J95)</f>
        <v>0.23303444059506828</v>
      </c>
      <c r="L97" s="1" t="s">
        <v>7</v>
      </c>
      <c r="M97">
        <f>MEDIAN(M80:M94)</f>
        <v>306</v>
      </c>
      <c r="N97">
        <f t="shared" ref="N97:O97" si="41">MEDIAN(N80:N94)</f>
        <v>45.420204755152696</v>
      </c>
      <c r="O97">
        <f t="shared" si="41"/>
        <v>0.14843204168350554</v>
      </c>
      <c r="Q97">
        <f t="shared" ref="Q97" si="42">MEDIAN(Q80:Q94)</f>
        <v>5.2045913031963015E-2</v>
      </c>
    </row>
    <row r="98" spans="2:17" x14ac:dyDescent="0.35">
      <c r="B98" s="1" t="s">
        <v>8</v>
      </c>
      <c r="D98">
        <f t="shared" ref="D98:J98" si="43">STDEV(D75:D94)</f>
        <v>52.541031584848213</v>
      </c>
      <c r="E98">
        <f t="shared" si="43"/>
        <v>92.876054118224971</v>
      </c>
      <c r="F98">
        <f t="shared" si="43"/>
        <v>15.350011633313484</v>
      </c>
      <c r="G98">
        <f t="shared" si="43"/>
        <v>304.01404964401331</v>
      </c>
      <c r="H98" t="e">
        <f t="shared" si="43"/>
        <v>#DIV/0!</v>
      </c>
      <c r="I98">
        <f t="shared" si="43"/>
        <v>7.6134149042482099E-3</v>
      </c>
      <c r="J98">
        <f t="shared" si="43"/>
        <v>1.2442058725085513E-2</v>
      </c>
      <c r="L98" s="1"/>
    </row>
    <row r="99" spans="2:17" x14ac:dyDescent="0.35">
      <c r="B99" s="1" t="s">
        <v>9</v>
      </c>
      <c r="D99">
        <f t="shared" ref="D99:J99" si="44">MAX(D75:D94)</f>
        <v>400.5</v>
      </c>
      <c r="E99">
        <f t="shared" si="44"/>
        <v>671.8</v>
      </c>
      <c r="F99">
        <f t="shared" si="44"/>
        <v>188</v>
      </c>
      <c r="G99">
        <f t="shared" si="44"/>
        <v>2720.6</v>
      </c>
      <c r="H99">
        <f t="shared" si="44"/>
        <v>0</v>
      </c>
      <c r="I99">
        <f t="shared" si="44"/>
        <v>0.15098764318571306</v>
      </c>
      <c r="J99">
        <f t="shared" si="44"/>
        <v>0.24693082408292288</v>
      </c>
      <c r="L99" s="1"/>
    </row>
    <row r="100" spans="2:17" x14ac:dyDescent="0.35">
      <c r="B100" s="1" t="s">
        <v>10</v>
      </c>
      <c r="D100">
        <f t="shared" ref="D100:J100" si="45">MIN(D75:D94)</f>
        <v>267.2999999999999</v>
      </c>
      <c r="E100">
        <f t="shared" si="45"/>
        <v>430.2999999999999</v>
      </c>
      <c r="F100">
        <f t="shared" si="45"/>
        <v>142.6999999999999</v>
      </c>
      <c r="G100">
        <f t="shared" si="45"/>
        <v>1907.6</v>
      </c>
      <c r="H100">
        <f t="shared" si="45"/>
        <v>0</v>
      </c>
      <c r="I100">
        <f t="shared" si="45"/>
        <v>0.12889027209674539</v>
      </c>
      <c r="J100">
        <f t="shared" si="45"/>
        <v>0.2144762582251466</v>
      </c>
      <c r="L100" s="1"/>
    </row>
    <row r="101" spans="2:17" x14ac:dyDescent="0.35">
      <c r="B101" s="1" t="s">
        <v>23</v>
      </c>
      <c r="I101">
        <f>I98/I96</f>
        <v>5.3663098750194226E-2</v>
      </c>
      <c r="L101" s="1"/>
    </row>
    <row r="102" spans="2:17" x14ac:dyDescent="0.35">
      <c r="L102" s="1"/>
    </row>
    <row r="103" spans="2:17" x14ac:dyDescent="0.35">
      <c r="L103" s="1"/>
    </row>
    <row r="104" spans="2:17" x14ac:dyDescent="0.35">
      <c r="L104" s="1"/>
    </row>
  </sheetData>
  <pageMargins left="0.7" right="0.7" top="0.75" bottom="0.75" header="0.3" footer="0.3"/>
  <pageSetup scale="49"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NSPI Enbridge and Gaz Metro</vt:lpstr>
    </vt:vector>
  </TitlesOfParts>
  <Company>School of Business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2016-03-04T18:49:48Z</cp:lastPrinted>
  <dcterms:created xsi:type="dcterms:W3CDTF">2016-01-29T15:37:31Z</dcterms:created>
  <dcterms:modified xsi:type="dcterms:W3CDTF">2016-03-04T19:46:28Z</dcterms:modified>
</cp:coreProperties>
</file>